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0" yWindow="120" windowWidth="14790" windowHeight="69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2" i="1" l="1"/>
  <c r="C68" i="1"/>
  <c r="C77" i="1" l="1"/>
  <c r="C71" i="1" l="1"/>
  <c r="C120" i="1" l="1"/>
  <c r="C88" i="1"/>
  <c r="C56" i="1"/>
  <c r="G114" i="1" l="1"/>
  <c r="H114" i="1" s="1"/>
  <c r="E114" i="1"/>
  <c r="F114" i="1" s="1"/>
  <c r="D114" i="1"/>
  <c r="C109" i="1"/>
  <c r="C122" i="1" s="1"/>
  <c r="C108" i="1"/>
  <c r="C104" i="1"/>
  <c r="C103" i="1"/>
  <c r="C102" i="1"/>
  <c r="C91" i="1"/>
  <c r="I82" i="1"/>
  <c r="G82" i="1"/>
  <c r="H82" i="1" s="1"/>
  <c r="E82" i="1"/>
  <c r="F82" i="1" s="1"/>
  <c r="C76" i="1"/>
  <c r="C90" i="1" s="1"/>
  <c r="C75" i="1"/>
  <c r="C89" i="1" s="1"/>
  <c r="C70" i="1"/>
  <c r="C69" i="1"/>
  <c r="C39" i="1"/>
  <c r="C44" i="1"/>
  <c r="C43" i="1"/>
  <c r="C57" i="1" s="1"/>
  <c r="C38" i="1"/>
  <c r="C37" i="1"/>
  <c r="D50" i="1"/>
  <c r="C93" i="1" l="1"/>
  <c r="C110" i="1"/>
  <c r="C105" i="1"/>
  <c r="C121" i="1"/>
  <c r="C124" i="1" s="1"/>
  <c r="C72" i="1"/>
  <c r="C78" i="1"/>
  <c r="C45" i="1"/>
  <c r="C58" i="1"/>
  <c r="C60" i="1" s="1"/>
  <c r="C40" i="1"/>
  <c r="E50" i="1"/>
  <c r="F50" i="1" s="1"/>
  <c r="G50" i="1"/>
  <c r="H50" i="1" s="1"/>
</calcChain>
</file>

<file path=xl/sharedStrings.xml><?xml version="1.0" encoding="utf-8"?>
<sst xmlns="http://schemas.openxmlformats.org/spreadsheetml/2006/main" count="158" uniqueCount="58">
  <si>
    <t>Office of Financial Management</t>
  </si>
  <si>
    <t>Statewide Accounting</t>
  </si>
  <si>
    <t>Settlement Payments</t>
  </si>
  <si>
    <t>Gross pay</t>
  </si>
  <si>
    <t>W-2 box 1, wages</t>
  </si>
  <si>
    <t>W-2 box 3, social security wages</t>
  </si>
  <si>
    <t>w-2 box 4, social security tax</t>
  </si>
  <si>
    <t>W-2</t>
  </si>
  <si>
    <t>1099-MISC</t>
  </si>
  <si>
    <t>Social security</t>
  </si>
  <si>
    <t>Medicare</t>
  </si>
  <si>
    <t>Amount paid to employee by the agency:</t>
  </si>
  <si>
    <t>Withholding tax</t>
  </si>
  <si>
    <t>Net Pay</t>
  </si>
  <si>
    <t>6.20% of gross pay</t>
  </si>
  <si>
    <t>1.45% of gross pay</t>
  </si>
  <si>
    <t>Social security + Medicare</t>
  </si>
  <si>
    <t>Tax reporting:</t>
  </si>
  <si>
    <t>W-2 box 2, Withholding</t>
  </si>
  <si>
    <t>Who reports?</t>
  </si>
  <si>
    <t>Agency</t>
  </si>
  <si>
    <t>Reportable on IRS form</t>
  </si>
  <si>
    <t>w-2 box 5, Medicare wages</t>
  </si>
  <si>
    <t>w-2 box 6, Medicare tax</t>
  </si>
  <si>
    <t>Description</t>
  </si>
  <si>
    <t>Amount</t>
  </si>
  <si>
    <t>Scenario 1:</t>
  </si>
  <si>
    <t>Employer cost - social security</t>
  </si>
  <si>
    <t>Employer cost - Medicare</t>
  </si>
  <si>
    <t>Notes</t>
  </si>
  <si>
    <t>Total Costs</t>
  </si>
  <si>
    <t>Scenario 2:</t>
  </si>
  <si>
    <t>Retirement</t>
  </si>
  <si>
    <t>Social security, Medicare, and retirement</t>
  </si>
  <si>
    <t>Employer cost - retirement</t>
  </si>
  <si>
    <t>Box 14, other (notation is DEF RET)</t>
  </si>
  <si>
    <t>Scenario 3:</t>
  </si>
  <si>
    <t>The settlement provides that the payment is not reportable compensation for retirement purposes.</t>
  </si>
  <si>
    <t>Attorney fee</t>
  </si>
  <si>
    <t>1099-MISC box 7, nonemployee compensation (issue to employee)</t>
  </si>
  <si>
    <t>1099-MISC box 14, attorney compensation (issue to attorney)</t>
  </si>
  <si>
    <t>Settlement terms provide for agency to pay an active employee $9,000:  $6,000 wages, $3,000 attorney compensation.</t>
  </si>
  <si>
    <t>Office of Risk Mgmt</t>
  </si>
  <si>
    <t>Employer costs related to wages:</t>
  </si>
  <si>
    <t>Accounting and total costs:</t>
  </si>
  <si>
    <t>The Office of Risk Management will reimburse the agency for the cost of the settlement.</t>
  </si>
  <si>
    <t>Settlement negotiated through the Office of the Attorney General which does not involve a tort.</t>
  </si>
  <si>
    <t>All costs are the responsibility of the employing agency.</t>
  </si>
  <si>
    <t>All costs are the responsibility of the employing agency,</t>
  </si>
  <si>
    <t xml:space="preserve">  retirement purposes.</t>
  </si>
  <si>
    <t>Agency pays initially; reimbursed by Office of Risk Management.</t>
  </si>
  <si>
    <t>Office of Risk Management pays directly.</t>
  </si>
  <si>
    <t>Tort settlement coordinated or negotiated through the Office of Risk Management that specifies that the wage component is not reportable compensation for</t>
  </si>
  <si>
    <t>Tort settlement coordinated or negotiated through the Office of Risk Management that specifies that the wage component is reportable compensation for</t>
  </si>
  <si>
    <t>5.00% of gross pay</t>
  </si>
  <si>
    <t>Retirement (PERS 3 5%)</t>
  </si>
  <si>
    <t>11.18% of gross pay</t>
  </si>
  <si>
    <t>System calculation based on IRS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</si>
</sst>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0" fontId="0" fillId="0" borderId="0" xfId="0" applyNumberFormat="1"/>
    <xf numFmtId="40" fontId="0" fillId="0" borderId="0" xfId="0" applyNumberFormat="1" applyBorder="1"/>
    <xf numFmtId="0" fontId="1" fillId="0" borderId="0" xfId="0" applyFont="1"/>
    <xf numFmtId="0" fontId="0" fillId="0" borderId="0" xfId="0" applyAlignment="1">
      <alignment wrapText="1"/>
    </xf>
    <xf numFmtId="0" fontId="1" fillId="0" borderId="2" xfId="0" applyFont="1" applyBorder="1"/>
    <xf numFmtId="0" fontId="0" fillId="0" borderId="2" xfId="0" applyBorder="1"/>
    <xf numFmtId="40" fontId="0" fillId="0" borderId="2" xfId="0" applyNumberFormat="1" applyBorder="1"/>
    <xf numFmtId="40" fontId="1" fillId="2" borderId="1" xfId="0" applyNumberFormat="1" applyFont="1" applyFill="1" applyBorder="1"/>
    <xf numFmtId="40" fontId="1" fillId="0" borderId="0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0" fontId="1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/>
    <xf numFmtId="0" fontId="0" fillId="2" borderId="5" xfId="0" applyFill="1" applyBorder="1"/>
    <xf numFmtId="0" fontId="0" fillId="0" borderId="3" xfId="0" applyFill="1" applyBorder="1"/>
    <xf numFmtId="40" fontId="1" fillId="2" borderId="2" xfId="0" applyNumberFormat="1" applyFont="1" applyFill="1" applyBorder="1"/>
    <xf numFmtId="40" fontId="0" fillId="0" borderId="2" xfId="0" applyNumberFormat="1" applyBorder="1" applyAlignment="1">
      <alignment horizontal="center"/>
    </xf>
    <xf numFmtId="0" fontId="0" fillId="0" borderId="0" xfId="0" applyFill="1"/>
    <xf numFmtId="0" fontId="2" fillId="0" borderId="0" xfId="1" applyAlignment="1" applyProtection="1"/>
    <xf numFmtId="0" fontId="0" fillId="0" borderId="0" xfId="0" applyBorder="1"/>
    <xf numFmtId="40" fontId="4" fillId="0" borderId="2" xfId="0" applyNumberFormat="1" applyFont="1" applyBorder="1"/>
    <xf numFmtId="0" fontId="0" fillId="0" borderId="2" xfId="0" applyFont="1" applyBorder="1"/>
    <xf numFmtId="40" fontId="0" fillId="0" borderId="2" xfId="0" applyNumberFormat="1" applyFont="1" applyBorder="1"/>
    <xf numFmtId="0" fontId="3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5" fillId="0" borderId="3" xfId="0" applyFont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0" fillId="0" borderId="4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1" fillId="0" borderId="3" xfId="0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5" xfId="0" applyFont="1" applyBorder="1"/>
    <xf numFmtId="0" fontId="6" fillId="0" borderId="0" xfId="0" applyFont="1"/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152400</xdr:rowOff>
    </xdr:from>
    <xdr:to>
      <xdr:col>10</xdr:col>
      <xdr:colOff>1028699</xdr:colOff>
      <xdr:row>26</xdr:row>
      <xdr:rowOff>171450</xdr:rowOff>
    </xdr:to>
    <xdr:sp macro="" textlink="">
      <xdr:nvSpPr>
        <xdr:cNvPr id="4" name="TextBox 3"/>
        <xdr:cNvSpPr txBox="1"/>
      </xdr:nvSpPr>
      <xdr:spPr>
        <a:xfrm>
          <a:off x="19049" y="866775"/>
          <a:ext cx="10372725" cy="440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•   Sometimes an agency pays a settlement to a current or former employee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that is attributable to wages.  These settlements are negotiated through either the Office of Risk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    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Management of the Department of Enterprise Services (DES)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or the Office of the Attorney General.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•   Settlement payments that are attributable to wages should be processed through the agency's payroll system.  Refer to SAAM 25.10.30.</a:t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•   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Follow the terms of the settlement agreement and/or release with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respect to whether or not to include the wages in final average compensation for retirement .</a:t>
          </a: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purposes.</a:t>
          </a:r>
        </a:p>
        <a:p>
          <a:endParaRPr lang="en-US" sz="11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•   I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 the payment is the result of a jury verdict, follow the allocations determined by the jury.</a:t>
          </a:r>
          <a:r>
            <a:rPr lang="en-US" b="0"/>
            <a:t>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/>
            <a:t>•   Refer to the following IRS resources: </a:t>
          </a:r>
          <a:br>
            <a:rPr lang="en-US" sz="1100"/>
          </a:br>
          <a:r>
            <a:rPr lang="en-US" sz="1100"/>
            <a:t>     Publication</a:t>
          </a:r>
          <a:r>
            <a:rPr lang="en-US" sz="1100" baseline="0"/>
            <a:t> 15-A, Employer's Supplemental Tax Guide - </a:t>
          </a:r>
          <a:r>
            <a:rPr lang="en-US" sz="1100" u="sng" baseline="0"/>
            <a:t>http://www.irs.gov/pub/irs-pdf/p15a.pdf </a:t>
          </a:r>
          <a:r>
            <a:rPr lang="en-US" sz="1100" baseline="0"/>
            <a:t> </a:t>
          </a:r>
          <a:br>
            <a:rPr lang="en-US" sz="1100" baseline="0"/>
          </a:br>
          <a:r>
            <a:rPr lang="en-US" sz="1100" baseline="0"/>
            <a:t>     Publication 957, Reporting Back Pay and Special Wage Payments to the Social Security Administration - </a:t>
          </a:r>
          <a:r>
            <a:rPr lang="en-US" sz="1100" u="sng" baseline="0"/>
            <a:t>http://www.irs.gov/pub/irs-pdf/p957.pdf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>     Information returns branch customer service site - (866) 455-7438 or </a:t>
          </a:r>
          <a:r>
            <a:rPr lang="en-US" sz="1100" u="sng" baseline="0"/>
            <a:t>mccirp@irs.gov  </a:t>
          </a:r>
          <a:endParaRPr lang="en-US" sz="1100" u="none" baseline="0"/>
        </a:p>
        <a:p>
          <a:endParaRPr lang="en-US" sz="1100" b="0" u="none" baseline="0"/>
        </a:p>
        <a:p>
          <a:r>
            <a:rPr lang="en-US" sz="1100" b="0" u="none" baseline="0"/>
            <a:t>•   If you have any questions about the wage or non-wage status of a payment, consult with the Office of the Attorney General or Office of Risk Management .</a:t>
          </a:r>
          <a:r>
            <a:rPr lang="en-US" sz="1100" b="0"/>
            <a:t/>
          </a:r>
          <a:br>
            <a:rPr lang="en-US" sz="1100" b="0"/>
          </a:br>
          <a:r>
            <a:rPr lang="en-US" sz="1100" b="0"/>
            <a:t>     </a:t>
          </a:r>
          <a:br>
            <a:rPr lang="en-US" sz="1100" b="0"/>
          </a:br>
          <a:r>
            <a:rPr lang="en-US" sz="1100" b="0"/>
            <a:t>Following</a:t>
          </a:r>
          <a:r>
            <a:rPr lang="en-US" sz="1100" b="0" baseline="0"/>
            <a:t> are 3 scenarios: </a:t>
          </a:r>
          <a:br>
            <a:rPr lang="en-US" sz="1100" b="0" baseline="0"/>
          </a:br>
          <a:r>
            <a:rPr lang="en-US" sz="1100" b="0" baseline="0"/>
            <a:t>•   Page </a:t>
          </a:r>
          <a:r>
            <a:rPr lang="en-US" sz="1100" b="0" i="0" baseline="0"/>
            <a:t>2 - Tort settlement coordinated  or negotiated through the Office of Risk Management that specifies that the wage component is not reportable compensation for </a:t>
          </a:r>
        </a:p>
        <a:p>
          <a:r>
            <a:rPr lang="en-US" sz="1100" b="0" i="0" baseline="0"/>
            <a:t>     retirement purposes.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/>
            <a:t>•   Page 3 - Tort settlement coordinated  or negotiated 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through the Office of 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Risk Management that specifies that the wage component is reportable compensation for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ret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irement  purposes.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•   Page 4 - Settlement 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negotiated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through the Office of the Attorney General which does not involve a tort.</a:t>
          </a:r>
          <a:endParaRPr lang="en-US"/>
        </a:p>
        <a:p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endParaRPr lang="en-US" sz="1100"/>
        </a:p>
      </xdr:txBody>
    </xdr:sp>
    <xdr:clientData/>
  </xdr:twoCellAnchor>
  <xdr:twoCellAnchor>
    <xdr:from>
      <xdr:col>5</xdr:col>
      <xdr:colOff>638174</xdr:colOff>
      <xdr:row>31</xdr:row>
      <xdr:rowOff>95250</xdr:rowOff>
    </xdr:from>
    <xdr:to>
      <xdr:col>10</xdr:col>
      <xdr:colOff>892175</xdr:colOff>
      <xdr:row>47</xdr:row>
      <xdr:rowOff>66675</xdr:rowOff>
    </xdr:to>
    <xdr:sp macro="" textlink="">
      <xdr:nvSpPr>
        <xdr:cNvPr id="5" name="TextBox 4"/>
        <xdr:cNvSpPr txBox="1"/>
      </xdr:nvSpPr>
      <xdr:spPr>
        <a:xfrm>
          <a:off x="5562599" y="5953125"/>
          <a:ext cx="4692651" cy="3057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Note:</a:t>
          </a:r>
          <a:r>
            <a:rPr lang="en-US" sz="1100" b="0"/>
            <a:t>  When</a:t>
          </a:r>
          <a:r>
            <a:rPr lang="en-US" sz="1100" b="0" baseline="0"/>
            <a:t> requesting reimbursement from the Office of Risk Management: </a:t>
          </a:r>
          <a:br>
            <a:rPr lang="en-US" sz="1100" b="0" baseline="0"/>
          </a:br>
          <a:r>
            <a:rPr lang="en-US" sz="1100" b="0" baseline="0"/>
            <a:t/>
          </a:r>
          <a:br>
            <a:rPr lang="en-US" sz="1100" b="0" baseline="0"/>
          </a:br>
          <a:r>
            <a:rPr lang="en-US" sz="1100" b="0" baseline="0"/>
            <a:t>•   Send a copy of the settlement agreement, form A-19, and backup to</a:t>
          </a:r>
        </a:p>
        <a:p>
          <a:r>
            <a:rPr lang="en-US" sz="1100" b="0" baseline="0"/>
            <a:t>     documentation to:</a:t>
          </a:r>
          <a:br>
            <a:rPr lang="en-US" sz="1100" b="0" baseline="0"/>
          </a:br>
          <a:endParaRPr lang="en-US" sz="1100" b="0" baseline="0"/>
        </a:p>
        <a:p>
          <a:r>
            <a:rPr lang="en-US" sz="1100" b="0"/>
            <a:t>     Office of</a:t>
          </a:r>
          <a:r>
            <a:rPr lang="en-US" sz="1100" b="0" baseline="0"/>
            <a:t> Risk Management</a:t>
          </a:r>
          <a:r>
            <a:rPr lang="en-US" sz="1100" b="1" i="1" baseline="0"/>
            <a:t/>
          </a:r>
          <a:br>
            <a:rPr lang="en-US" sz="1100" b="1" i="1" baseline="0"/>
          </a:br>
          <a:r>
            <a:rPr lang="en-US" sz="1100" b="0" baseline="0"/>
            <a:t>     Department of Enterprise Services</a:t>
          </a:r>
          <a:br>
            <a:rPr lang="en-US" sz="1100" b="0" baseline="0"/>
          </a:br>
          <a:r>
            <a:rPr lang="en-US" sz="1100" b="0" baseline="0"/>
            <a:t>     P.O. Box 41466</a:t>
          </a:r>
          <a:br>
            <a:rPr lang="en-US" sz="1100" b="0" baseline="0"/>
          </a:br>
          <a:r>
            <a:rPr lang="en-US" sz="1100" b="0" baseline="0"/>
            <a:t>     Olympia, WA  98504</a:t>
          </a:r>
          <a:br>
            <a:rPr lang="en-US" sz="1100" b="0" baseline="0"/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•   Backup documentation should include the following: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A copy of any transmittal letter that accompanied that payment that was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sent to the claimant or the claimant's attorney.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Payroll register  or reports showing both employer and employee costs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(be sure to block out all data except the employee that was paid).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Remittance advice (pay stub).</a:t>
          </a:r>
          <a:endParaRPr lang="en-US" sz="1100" b="1"/>
        </a:p>
      </xdr:txBody>
    </xdr:sp>
    <xdr:clientData/>
  </xdr:twoCellAnchor>
  <xdr:twoCellAnchor>
    <xdr:from>
      <xdr:col>5</xdr:col>
      <xdr:colOff>612775</xdr:colOff>
      <xdr:row>64</xdr:row>
      <xdr:rowOff>66675</xdr:rowOff>
    </xdr:from>
    <xdr:to>
      <xdr:col>10</xdr:col>
      <xdr:colOff>866775</xdr:colOff>
      <xdr:row>79</xdr:row>
      <xdr:rowOff>104775</xdr:rowOff>
    </xdr:to>
    <xdr:sp macro="" textlink="">
      <xdr:nvSpPr>
        <xdr:cNvPr id="7" name="TextBox 6"/>
        <xdr:cNvSpPr txBox="1"/>
      </xdr:nvSpPr>
      <xdr:spPr>
        <a:xfrm>
          <a:off x="5537200" y="13201650"/>
          <a:ext cx="469265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When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requesting reimbursement from the Office of Risk Management: </a:t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•   Send a copy of the settlement agreement, form A-19, and backup to</a:t>
          </a:r>
          <a:endParaRPr lang="en-US"/>
        </a:p>
        <a:p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documentation to:</a:t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en-US"/>
        </a:p>
        <a:p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     Office of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Risk Management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Department of Enterprise Services</a:t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P.O. Box 41466</a:t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Olympia, WA  98504</a:t>
          </a:r>
          <a:b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•   Backup documentation should include the following: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A copy of any transmittal letter that accompanied that payment that was</a:t>
          </a:r>
          <a:endParaRPr lang="en-US"/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sent to the claimant or the claimant's attorney.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Payroll register  or reports showing both employer and employee costs</a:t>
          </a:r>
          <a:endParaRPr lang="en-US"/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(be sure to block out all data except the employee that was paid).</a:t>
          </a:r>
          <a:b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•  Remittance advice (pay stub).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zoomScaleNormal="100" workbookViewId="0">
      <selection sqref="A1:K1"/>
    </sheetView>
  </sheetViews>
  <sheetFormatPr defaultRowHeight="15" x14ac:dyDescent="0.25"/>
  <cols>
    <col min="1" max="1" width="14.42578125" customWidth="1"/>
    <col min="2" max="2" width="18.140625" customWidth="1"/>
    <col min="3" max="3" width="10.42578125" customWidth="1"/>
    <col min="4" max="4" width="12.28515625" customWidth="1"/>
    <col min="5" max="5" width="18.5703125" customWidth="1"/>
    <col min="6" max="6" width="13.5703125" customWidth="1"/>
    <col min="7" max="7" width="11.5703125" customWidth="1"/>
    <col min="8" max="8" width="9.28515625" customWidth="1"/>
    <col min="9" max="9" width="15.7109375" customWidth="1"/>
    <col min="10" max="10" width="16.42578125" customWidth="1"/>
    <col min="11" max="11" width="15.5703125" customWidth="1"/>
  </cols>
  <sheetData>
    <row r="1" spans="1:13" ht="18.75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9"/>
      <c r="M1" s="23"/>
    </row>
    <row r="2" spans="1:13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9"/>
    </row>
    <row r="3" spans="1:13" ht="18.75" x14ac:dyDescent="0.3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9"/>
    </row>
    <row r="22" spans="1:3" x14ac:dyDescent="0.25">
      <c r="C22" s="24"/>
    </row>
    <row r="24" spans="1:3" x14ac:dyDescent="0.25">
      <c r="A24" s="3"/>
    </row>
    <row r="28" spans="1:3" x14ac:dyDescent="0.25">
      <c r="A28" s="3" t="s">
        <v>26</v>
      </c>
      <c r="B28" s="46" t="s">
        <v>52</v>
      </c>
    </row>
    <row r="29" spans="1:3" x14ac:dyDescent="0.25">
      <c r="A29" s="3"/>
      <c r="B29" s="46" t="s">
        <v>49</v>
      </c>
    </row>
    <row r="30" spans="1:3" x14ac:dyDescent="0.25">
      <c r="B30" t="s">
        <v>41</v>
      </c>
    </row>
    <row r="31" spans="1:3" x14ac:dyDescent="0.25">
      <c r="B31" t="s">
        <v>45</v>
      </c>
    </row>
    <row r="35" spans="1:11" x14ac:dyDescent="0.25">
      <c r="A35" s="3" t="s">
        <v>11</v>
      </c>
    </row>
    <row r="36" spans="1:11" x14ac:dyDescent="0.25">
      <c r="A36" t="s">
        <v>3</v>
      </c>
      <c r="C36" s="1">
        <v>6000</v>
      </c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t="s">
        <v>12</v>
      </c>
      <c r="C37" s="1">
        <f>ROUND((C$36*0.25),2)</f>
        <v>1500</v>
      </c>
      <c r="D37" s="1" t="s">
        <v>57</v>
      </c>
      <c r="E37" s="1"/>
      <c r="F37" s="1"/>
      <c r="G37" s="1"/>
      <c r="H37" s="1"/>
      <c r="I37" s="1"/>
      <c r="J37" s="1"/>
      <c r="K37" s="1"/>
    </row>
    <row r="38" spans="1:11" x14ac:dyDescent="0.25">
      <c r="A38" t="s">
        <v>9</v>
      </c>
      <c r="C38" s="1">
        <f>ROUND((C$36*0.062),2)</f>
        <v>372</v>
      </c>
      <c r="D38" s="1" t="s">
        <v>14</v>
      </c>
      <c r="E38" s="1"/>
      <c r="F38" s="1"/>
      <c r="G38" s="1"/>
      <c r="H38" s="1"/>
      <c r="I38" s="1"/>
      <c r="J38" s="1"/>
      <c r="K38" s="1"/>
    </row>
    <row r="39" spans="1:11" x14ac:dyDescent="0.25">
      <c r="A39" t="s">
        <v>10</v>
      </c>
      <c r="C39" s="1">
        <f>ROUND((C$36*0.0145),2)</f>
        <v>87</v>
      </c>
      <c r="D39" s="1" t="s">
        <v>15</v>
      </c>
      <c r="E39" s="1"/>
      <c r="F39" s="1"/>
      <c r="G39" s="1"/>
      <c r="H39" s="1"/>
      <c r="I39" s="1"/>
      <c r="J39" s="1"/>
      <c r="K39" s="1"/>
    </row>
    <row r="40" spans="1:11" ht="15.75" thickBot="1" x14ac:dyDescent="0.3">
      <c r="A40" s="3" t="s">
        <v>13</v>
      </c>
      <c r="C40" s="8">
        <f>C36-SUM(C37:C39)</f>
        <v>4041</v>
      </c>
      <c r="D40" s="1"/>
      <c r="E40" s="1"/>
      <c r="F40" s="1"/>
      <c r="G40" s="1"/>
      <c r="H40" s="1"/>
      <c r="I40" s="1"/>
      <c r="J40" s="1"/>
      <c r="K40" s="1"/>
    </row>
    <row r="41" spans="1:11" ht="15.75" thickTop="1" x14ac:dyDescent="0.25"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3" t="s">
        <v>43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t="s">
        <v>9</v>
      </c>
      <c r="C43" s="1">
        <f>ROUND((C$36*0.062),2)</f>
        <v>372</v>
      </c>
      <c r="D43" s="1" t="s">
        <v>14</v>
      </c>
      <c r="E43" s="1"/>
      <c r="F43" s="1"/>
      <c r="G43" s="1"/>
      <c r="H43" s="1"/>
      <c r="I43" s="1"/>
      <c r="J43" s="1"/>
      <c r="K43" s="1"/>
    </row>
    <row r="44" spans="1:11" x14ac:dyDescent="0.25">
      <c r="A44" t="s">
        <v>10</v>
      </c>
      <c r="C44" s="1">
        <f>ROUND((C$36*0.0145),2)</f>
        <v>87</v>
      </c>
      <c r="D44" s="1" t="s">
        <v>15</v>
      </c>
      <c r="E44" s="1"/>
      <c r="F44" s="1"/>
      <c r="G44" s="1"/>
      <c r="H44" s="1"/>
      <c r="I44" s="1"/>
      <c r="J44" s="1"/>
      <c r="K44" s="1"/>
    </row>
    <row r="45" spans="1:11" ht="15.75" thickBot="1" x14ac:dyDescent="0.3">
      <c r="A45" s="3"/>
      <c r="C45" s="8">
        <f>SUM(C43:C44)</f>
        <v>459</v>
      </c>
      <c r="D45" s="1" t="s">
        <v>16</v>
      </c>
      <c r="E45" s="1"/>
      <c r="F45" s="1"/>
      <c r="G45" s="1"/>
      <c r="H45" s="1"/>
      <c r="I45" s="1"/>
      <c r="J45" s="1"/>
      <c r="K45" s="1"/>
    </row>
    <row r="46" spans="1:11" ht="15.75" thickTop="1" x14ac:dyDescent="0.25">
      <c r="F46" s="1"/>
      <c r="G46" s="1"/>
      <c r="H46" s="1"/>
      <c r="I46" s="1"/>
      <c r="J46" s="1"/>
      <c r="K46" s="1"/>
    </row>
    <row r="47" spans="1:11" x14ac:dyDescent="0.25">
      <c r="A47" s="3"/>
      <c r="C47" s="9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3" t="s">
        <v>17</v>
      </c>
      <c r="C48" s="2"/>
      <c r="D48" s="1"/>
      <c r="E48" s="1"/>
      <c r="F48" s="1"/>
      <c r="G48" s="1"/>
      <c r="H48" s="1"/>
      <c r="I48" s="1"/>
      <c r="J48" s="1"/>
      <c r="K48" s="1"/>
    </row>
    <row r="49" spans="1:10" s="4" customFormat="1" ht="75" x14ac:dyDescent="0.25">
      <c r="A49" s="16" t="s">
        <v>21</v>
      </c>
      <c r="B49" s="16" t="s">
        <v>19</v>
      </c>
      <c r="C49" s="17" t="s">
        <v>4</v>
      </c>
      <c r="D49" s="17" t="s">
        <v>18</v>
      </c>
      <c r="E49" s="17" t="s">
        <v>5</v>
      </c>
      <c r="F49" s="17" t="s">
        <v>6</v>
      </c>
      <c r="G49" s="17" t="s">
        <v>22</v>
      </c>
      <c r="H49" s="17" t="s">
        <v>23</v>
      </c>
      <c r="I49" s="17" t="s">
        <v>39</v>
      </c>
      <c r="J49" s="17" t="s">
        <v>40</v>
      </c>
    </row>
    <row r="50" spans="1:10" x14ac:dyDescent="0.25">
      <c r="A50" s="27" t="s">
        <v>7</v>
      </c>
      <c r="B50" s="6" t="s">
        <v>20</v>
      </c>
      <c r="C50" s="7">
        <v>6000</v>
      </c>
      <c r="D50" s="7">
        <f>C50*0.25</f>
        <v>1500</v>
      </c>
      <c r="E50" s="7">
        <f>C50</f>
        <v>6000</v>
      </c>
      <c r="F50" s="7">
        <f>ROUND((E50*0.062),2)</f>
        <v>372</v>
      </c>
      <c r="G50" s="7">
        <f>C50</f>
        <v>6000</v>
      </c>
      <c r="H50" s="7">
        <f>ROUND((G50*0.0145),2)</f>
        <v>87</v>
      </c>
      <c r="I50" s="7"/>
      <c r="J50" s="7"/>
    </row>
    <row r="51" spans="1:10" x14ac:dyDescent="0.25">
      <c r="A51" s="27" t="s">
        <v>8</v>
      </c>
      <c r="B51" s="6" t="s">
        <v>42</v>
      </c>
      <c r="C51" s="7"/>
      <c r="D51" s="7"/>
      <c r="E51" s="7"/>
      <c r="F51" s="7"/>
      <c r="G51" s="7"/>
      <c r="H51" s="7"/>
      <c r="I51" s="7">
        <v>3000</v>
      </c>
      <c r="J51" s="7"/>
    </row>
    <row r="52" spans="1:10" x14ac:dyDescent="0.25">
      <c r="A52" s="27" t="s">
        <v>8</v>
      </c>
      <c r="B52" s="6" t="s">
        <v>42</v>
      </c>
      <c r="C52" s="7"/>
      <c r="D52" s="7"/>
      <c r="E52" s="7"/>
      <c r="F52" s="7"/>
      <c r="G52" s="7"/>
      <c r="H52" s="7"/>
      <c r="I52" s="26"/>
      <c r="J52" s="28">
        <v>3000</v>
      </c>
    </row>
    <row r="54" spans="1:10" x14ac:dyDescent="0.25">
      <c r="A54" s="3" t="s">
        <v>44</v>
      </c>
    </row>
    <row r="55" spans="1:10" x14ac:dyDescent="0.25">
      <c r="A55" s="13" t="s">
        <v>24</v>
      </c>
      <c r="B55" s="14"/>
      <c r="C55" s="15" t="s">
        <v>25</v>
      </c>
      <c r="D55" s="30" t="s">
        <v>29</v>
      </c>
      <c r="E55" s="35"/>
      <c r="F55" s="35"/>
      <c r="G55" s="35"/>
      <c r="H55" s="36"/>
      <c r="I55" s="38"/>
      <c r="J55" s="38"/>
    </row>
    <row r="56" spans="1:10" x14ac:dyDescent="0.25">
      <c r="A56" s="10" t="s">
        <v>3</v>
      </c>
      <c r="B56" s="11"/>
      <c r="C56" s="7">
        <f>C36</f>
        <v>6000</v>
      </c>
      <c r="D56" s="34" t="s">
        <v>50</v>
      </c>
      <c r="E56" s="11"/>
      <c r="F56" s="32"/>
      <c r="G56" s="32"/>
      <c r="H56" s="33"/>
      <c r="I56" s="39"/>
      <c r="J56" s="39"/>
    </row>
    <row r="57" spans="1:10" x14ac:dyDescent="0.25">
      <c r="A57" s="10" t="s">
        <v>27</v>
      </c>
      <c r="B57" s="11"/>
      <c r="C57" s="7">
        <f>C43</f>
        <v>372</v>
      </c>
      <c r="D57" s="18" t="s">
        <v>50</v>
      </c>
      <c r="E57" s="11"/>
      <c r="F57" s="32"/>
      <c r="G57" s="32"/>
      <c r="H57" s="33"/>
      <c r="I57" s="39"/>
      <c r="J57" s="39"/>
    </row>
    <row r="58" spans="1:10" x14ac:dyDescent="0.25">
      <c r="A58" s="10" t="s">
        <v>28</v>
      </c>
      <c r="B58" s="11"/>
      <c r="C58" s="7">
        <f>C44</f>
        <v>87</v>
      </c>
      <c r="D58" s="18" t="s">
        <v>50</v>
      </c>
      <c r="E58" s="11"/>
      <c r="F58" s="32"/>
      <c r="G58" s="32"/>
      <c r="H58" s="33"/>
      <c r="I58" s="39"/>
      <c r="J58" s="39"/>
    </row>
    <row r="59" spans="1:10" x14ac:dyDescent="0.25">
      <c r="A59" s="10" t="s">
        <v>38</v>
      </c>
      <c r="B59" s="11"/>
      <c r="C59" s="7">
        <v>3000</v>
      </c>
      <c r="D59" s="18" t="s">
        <v>51</v>
      </c>
      <c r="E59" s="11"/>
      <c r="F59" s="32"/>
      <c r="G59" s="32"/>
      <c r="H59" s="33"/>
      <c r="I59" s="39"/>
      <c r="J59" s="39"/>
    </row>
    <row r="60" spans="1:10" x14ac:dyDescent="0.25">
      <c r="A60" s="20" t="s">
        <v>30</v>
      </c>
      <c r="B60" s="11"/>
      <c r="C60" s="21">
        <f>SUM(C56:C59)</f>
        <v>9459</v>
      </c>
      <c r="D60" s="20"/>
      <c r="E60" s="11"/>
      <c r="F60" s="11"/>
      <c r="G60" s="11"/>
      <c r="H60" s="12"/>
      <c r="I60" s="40"/>
      <c r="J60" s="40"/>
    </row>
    <row r="61" spans="1:10" x14ac:dyDescent="0.25">
      <c r="A61" s="3" t="s">
        <v>31</v>
      </c>
      <c r="B61" s="46" t="s">
        <v>53</v>
      </c>
    </row>
    <row r="62" spans="1:10" x14ac:dyDescent="0.25">
      <c r="A62" s="3"/>
      <c r="B62" s="46" t="s">
        <v>49</v>
      </c>
    </row>
    <row r="63" spans="1:10" x14ac:dyDescent="0.25">
      <c r="B63" t="s">
        <v>41</v>
      </c>
    </row>
    <row r="64" spans="1:10" x14ac:dyDescent="0.25">
      <c r="B64" t="s">
        <v>45</v>
      </c>
    </row>
    <row r="66" spans="1:11" x14ac:dyDescent="0.25">
      <c r="A66" s="3" t="s">
        <v>11</v>
      </c>
    </row>
    <row r="67" spans="1:11" x14ac:dyDescent="0.25">
      <c r="A67" t="s">
        <v>3</v>
      </c>
      <c r="C67" s="1">
        <v>6000</v>
      </c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t="s">
        <v>12</v>
      </c>
      <c r="C68" s="1">
        <f>ROUND(((C$36-C71)*0.25),2)</f>
        <v>1425</v>
      </c>
      <c r="D68" s="1" t="s">
        <v>57</v>
      </c>
      <c r="E68" s="1"/>
      <c r="F68" s="1"/>
      <c r="G68" s="1"/>
      <c r="H68" s="1"/>
      <c r="I68" s="1"/>
      <c r="J68" s="1"/>
      <c r="K68" s="1"/>
    </row>
    <row r="69" spans="1:11" x14ac:dyDescent="0.25">
      <c r="A69" t="s">
        <v>9</v>
      </c>
      <c r="C69" s="1">
        <f>ROUND((C$36*0.062),2)</f>
        <v>372</v>
      </c>
      <c r="D69" s="1" t="s">
        <v>14</v>
      </c>
      <c r="E69" s="1"/>
      <c r="F69" s="1"/>
      <c r="G69" s="1"/>
      <c r="H69" s="1"/>
      <c r="I69" s="1"/>
      <c r="J69" s="1"/>
      <c r="K69" s="1"/>
    </row>
    <row r="70" spans="1:11" x14ac:dyDescent="0.25">
      <c r="A70" t="s">
        <v>10</v>
      </c>
      <c r="C70" s="1">
        <f>ROUND((C$36*0.0145),2)</f>
        <v>87</v>
      </c>
      <c r="D70" s="1" t="s">
        <v>15</v>
      </c>
      <c r="E70" s="1"/>
      <c r="F70" s="1"/>
      <c r="G70" s="1"/>
      <c r="H70" s="1"/>
      <c r="I70" s="1"/>
      <c r="J70" s="1"/>
      <c r="K70" s="1"/>
    </row>
    <row r="71" spans="1:11" x14ac:dyDescent="0.25">
      <c r="A71" t="s">
        <v>55</v>
      </c>
      <c r="C71" s="1">
        <f>ROUND((C67*0.05),2)</f>
        <v>300</v>
      </c>
      <c r="D71" s="1" t="s">
        <v>54</v>
      </c>
      <c r="E71" s="1"/>
      <c r="F71" s="1"/>
      <c r="G71" s="1"/>
      <c r="H71" s="1"/>
      <c r="I71" s="1"/>
      <c r="J71" s="1"/>
      <c r="K71" s="1"/>
    </row>
    <row r="72" spans="1:11" ht="15.75" thickBot="1" x14ac:dyDescent="0.3">
      <c r="A72" s="3" t="s">
        <v>13</v>
      </c>
      <c r="C72" s="8">
        <f>C67-SUM(C68:C71)</f>
        <v>3816</v>
      </c>
      <c r="D72" s="1"/>
      <c r="E72" s="1"/>
      <c r="F72" s="1"/>
      <c r="G72" s="1"/>
      <c r="H72" s="1"/>
      <c r="I72" s="1"/>
      <c r="J72" s="1"/>
      <c r="K72" s="1"/>
    </row>
    <row r="73" spans="1:11" ht="15.75" thickTop="1" x14ac:dyDescent="0.25"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3" t="s">
        <v>43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t="s">
        <v>9</v>
      </c>
      <c r="C75" s="1">
        <f>ROUND((C$36*0.062),2)</f>
        <v>372</v>
      </c>
      <c r="D75" s="1" t="s">
        <v>14</v>
      </c>
      <c r="E75" s="1"/>
      <c r="F75" s="1"/>
      <c r="G75" s="1"/>
      <c r="H75" s="1"/>
      <c r="I75" s="1"/>
      <c r="J75" s="1"/>
      <c r="K75" s="1"/>
    </row>
    <row r="76" spans="1:11" x14ac:dyDescent="0.25">
      <c r="A76" t="s">
        <v>10</v>
      </c>
      <c r="C76" s="1">
        <f>ROUND((C$36*0.0145),2)</f>
        <v>87</v>
      </c>
      <c r="D76" s="1" t="s">
        <v>15</v>
      </c>
      <c r="E76" s="1"/>
      <c r="F76" s="1"/>
      <c r="G76" s="1"/>
      <c r="H76" s="1"/>
      <c r="I76" s="1"/>
      <c r="J76" s="1"/>
      <c r="K76" s="1"/>
    </row>
    <row r="77" spans="1:11" x14ac:dyDescent="0.25">
      <c r="A77" t="s">
        <v>32</v>
      </c>
      <c r="C77" s="1">
        <f>ROUND((C$36*0.1118),2)</f>
        <v>670.8</v>
      </c>
      <c r="D77" s="1" t="s">
        <v>56</v>
      </c>
      <c r="E77" s="1"/>
      <c r="F77" s="1"/>
      <c r="G77" s="1"/>
      <c r="H77" s="1"/>
      <c r="I77" s="1"/>
      <c r="J77" s="1"/>
      <c r="K77" s="1"/>
    </row>
    <row r="78" spans="1:11" ht="15.75" thickBot="1" x14ac:dyDescent="0.3">
      <c r="A78" s="3"/>
      <c r="C78" s="8">
        <f>SUM(C75:C77)</f>
        <v>1129.8</v>
      </c>
      <c r="D78" s="1" t="s">
        <v>33</v>
      </c>
      <c r="E78" s="1"/>
      <c r="F78" s="1"/>
      <c r="G78" s="1"/>
      <c r="H78" s="1"/>
      <c r="I78" s="1"/>
      <c r="J78" s="1"/>
      <c r="K78" s="1"/>
    </row>
    <row r="79" spans="1:11" ht="15.75" thickTop="1" x14ac:dyDescent="0.25">
      <c r="F79" s="1"/>
      <c r="G79" s="1"/>
      <c r="H79" s="1"/>
      <c r="I79" s="1"/>
      <c r="J79" s="1"/>
      <c r="K79" s="1"/>
    </row>
    <row r="80" spans="1:11" x14ac:dyDescent="0.25">
      <c r="A80" s="3" t="s">
        <v>17</v>
      </c>
      <c r="C80" s="2"/>
      <c r="D80" s="1"/>
      <c r="E80" s="1"/>
      <c r="F80" s="1"/>
      <c r="G80" s="1"/>
      <c r="H80" s="1"/>
      <c r="I80" s="1"/>
      <c r="J80" s="1"/>
      <c r="K80" s="1"/>
    </row>
    <row r="81" spans="1:12" ht="75" x14ac:dyDescent="0.25">
      <c r="A81" s="16" t="s">
        <v>21</v>
      </c>
      <c r="B81" s="16" t="s">
        <v>19</v>
      </c>
      <c r="C81" s="17" t="s">
        <v>4</v>
      </c>
      <c r="D81" s="17" t="s">
        <v>18</v>
      </c>
      <c r="E81" s="17" t="s">
        <v>5</v>
      </c>
      <c r="F81" s="17" t="s">
        <v>6</v>
      </c>
      <c r="G81" s="17" t="s">
        <v>22</v>
      </c>
      <c r="H81" s="17" t="s">
        <v>23</v>
      </c>
      <c r="I81" s="17" t="s">
        <v>35</v>
      </c>
      <c r="J81" s="17" t="s">
        <v>39</v>
      </c>
      <c r="K81" s="17" t="s">
        <v>40</v>
      </c>
      <c r="L81" s="4"/>
    </row>
    <row r="82" spans="1:12" x14ac:dyDescent="0.25">
      <c r="A82" s="5" t="s">
        <v>7</v>
      </c>
      <c r="B82" s="6" t="s">
        <v>20</v>
      </c>
      <c r="C82" s="7">
        <v>6000</v>
      </c>
      <c r="D82" s="7">
        <f>C68</f>
        <v>1425</v>
      </c>
      <c r="E82" s="7">
        <f>C82</f>
        <v>6000</v>
      </c>
      <c r="F82" s="7">
        <f>ROUND((E82*0.062),2)</f>
        <v>372</v>
      </c>
      <c r="G82" s="7">
        <f>C82</f>
        <v>6000</v>
      </c>
      <c r="H82" s="7">
        <f>ROUND((G82*0.0145),2)</f>
        <v>87</v>
      </c>
      <c r="I82" s="22">
        <f>C71</f>
        <v>300</v>
      </c>
      <c r="J82" s="7"/>
      <c r="K82" s="7"/>
    </row>
    <row r="83" spans="1:12" x14ac:dyDescent="0.25">
      <c r="A83" s="27" t="s">
        <v>8</v>
      </c>
      <c r="B83" s="6" t="s">
        <v>42</v>
      </c>
      <c r="C83" s="7"/>
      <c r="D83" s="7"/>
      <c r="E83" s="7"/>
      <c r="F83" s="7"/>
      <c r="G83" s="7"/>
      <c r="H83" s="7"/>
      <c r="I83" s="22"/>
      <c r="J83" s="7">
        <v>3000</v>
      </c>
      <c r="K83" s="7"/>
    </row>
    <row r="84" spans="1:12" x14ac:dyDescent="0.25">
      <c r="A84" s="27" t="s">
        <v>8</v>
      </c>
      <c r="B84" s="6" t="s">
        <v>42</v>
      </c>
      <c r="C84" s="26"/>
      <c r="D84" s="26"/>
      <c r="E84" s="26"/>
      <c r="F84" s="26"/>
      <c r="G84" s="26"/>
      <c r="H84" s="26"/>
      <c r="I84" s="26"/>
      <c r="J84" s="26"/>
      <c r="K84" s="28">
        <v>3000</v>
      </c>
    </row>
    <row r="86" spans="1:12" x14ac:dyDescent="0.25">
      <c r="A86" s="3" t="s">
        <v>44</v>
      </c>
    </row>
    <row r="87" spans="1:12" x14ac:dyDescent="0.25">
      <c r="A87" s="13" t="s">
        <v>24</v>
      </c>
      <c r="B87" s="14"/>
      <c r="C87" s="15" t="s">
        <v>25</v>
      </c>
      <c r="D87" s="30" t="s">
        <v>29</v>
      </c>
      <c r="E87" s="35"/>
      <c r="F87" s="35"/>
      <c r="G87" s="35"/>
      <c r="H87" s="36"/>
      <c r="I87" s="38"/>
      <c r="J87" s="38"/>
    </row>
    <row r="88" spans="1:12" x14ac:dyDescent="0.25">
      <c r="A88" s="10" t="s">
        <v>3</v>
      </c>
      <c r="B88" s="11"/>
      <c r="C88" s="7">
        <f>C67</f>
        <v>6000</v>
      </c>
      <c r="D88" s="34" t="s">
        <v>50</v>
      </c>
      <c r="E88" s="11"/>
      <c r="F88" s="32"/>
      <c r="G88" s="32"/>
      <c r="H88" s="33"/>
      <c r="I88" s="39"/>
      <c r="J88" s="39"/>
    </row>
    <row r="89" spans="1:12" x14ac:dyDescent="0.25">
      <c r="A89" s="10" t="s">
        <v>27</v>
      </c>
      <c r="B89" s="11"/>
      <c r="C89" s="7">
        <f>C75</f>
        <v>372</v>
      </c>
      <c r="D89" s="18" t="s">
        <v>50</v>
      </c>
      <c r="E89" s="11"/>
      <c r="F89" s="32"/>
      <c r="G89" s="32"/>
      <c r="H89" s="33"/>
      <c r="I89" s="39"/>
      <c r="J89" s="39"/>
    </row>
    <row r="90" spans="1:12" x14ac:dyDescent="0.25">
      <c r="A90" s="10" t="s">
        <v>28</v>
      </c>
      <c r="B90" s="11"/>
      <c r="C90" s="7">
        <f>C76</f>
        <v>87</v>
      </c>
      <c r="D90" s="18" t="s">
        <v>50</v>
      </c>
      <c r="E90" s="11"/>
      <c r="F90" s="32"/>
      <c r="G90" s="32"/>
      <c r="H90" s="33"/>
      <c r="I90" s="39"/>
      <c r="J90" s="39"/>
    </row>
    <row r="91" spans="1:12" x14ac:dyDescent="0.25">
      <c r="A91" s="10" t="s">
        <v>34</v>
      </c>
      <c r="B91" s="11"/>
      <c r="C91" s="7">
        <f>C77</f>
        <v>670.8</v>
      </c>
      <c r="D91" s="18" t="s">
        <v>50</v>
      </c>
      <c r="E91" s="11"/>
      <c r="F91" s="32"/>
      <c r="G91" s="32"/>
      <c r="H91" s="33"/>
      <c r="I91" s="39"/>
      <c r="J91" s="39"/>
    </row>
    <row r="92" spans="1:12" x14ac:dyDescent="0.25">
      <c r="A92" s="10" t="s">
        <v>38</v>
      </c>
      <c r="B92" s="11"/>
      <c r="C92" s="7">
        <v>3000</v>
      </c>
      <c r="D92" s="18" t="s">
        <v>51</v>
      </c>
      <c r="E92" s="11"/>
      <c r="F92" s="32"/>
      <c r="G92" s="32"/>
      <c r="H92" s="33"/>
      <c r="I92" s="39"/>
      <c r="J92" s="39"/>
    </row>
    <row r="93" spans="1:12" x14ac:dyDescent="0.25">
      <c r="A93" s="20" t="s">
        <v>30</v>
      </c>
      <c r="B93" s="11"/>
      <c r="C93" s="21">
        <f>SUM(C88:C92)</f>
        <v>10129.799999999999</v>
      </c>
      <c r="D93" s="41"/>
      <c r="E93" s="11"/>
      <c r="F93" s="11"/>
      <c r="G93" s="11"/>
      <c r="H93" s="12"/>
      <c r="I93" s="40"/>
      <c r="J93" s="40"/>
    </row>
    <row r="94" spans="1:12" x14ac:dyDescent="0.25">
      <c r="A94" s="3" t="s">
        <v>36</v>
      </c>
      <c r="B94" s="46" t="s">
        <v>46</v>
      </c>
      <c r="C94" s="9"/>
      <c r="D94" s="25"/>
      <c r="E94" s="25"/>
      <c r="F94" s="25"/>
      <c r="G94" s="25"/>
      <c r="H94" s="25"/>
      <c r="I94" s="25"/>
      <c r="J94" s="25"/>
    </row>
    <row r="95" spans="1:12" x14ac:dyDescent="0.25">
      <c r="B95" t="s">
        <v>41</v>
      </c>
    </row>
    <row r="96" spans="1:12" x14ac:dyDescent="0.25">
      <c r="B96" t="s">
        <v>37</v>
      </c>
    </row>
    <row r="99" spans="1:11" x14ac:dyDescent="0.25">
      <c r="A99" s="3" t="s">
        <v>11</v>
      </c>
    </row>
    <row r="101" spans="1:11" x14ac:dyDescent="0.25">
      <c r="A101" t="s">
        <v>3</v>
      </c>
      <c r="C101" s="1">
        <v>6000</v>
      </c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t="s">
        <v>12</v>
      </c>
      <c r="C102" s="1">
        <f>ROUND((C$36*0.25),2)</f>
        <v>1500</v>
      </c>
      <c r="D102" s="1" t="s">
        <v>57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t="s">
        <v>9</v>
      </c>
      <c r="C103" s="1">
        <f>ROUND((C$36*0.062),2)</f>
        <v>372</v>
      </c>
      <c r="D103" s="1" t="s">
        <v>14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t="s">
        <v>10</v>
      </c>
      <c r="C104" s="1">
        <f>ROUND((C$36*0.0145),2)</f>
        <v>87</v>
      </c>
      <c r="D104" s="1" t="s">
        <v>15</v>
      </c>
      <c r="E104" s="1"/>
      <c r="F104" s="1"/>
      <c r="G104" s="1"/>
      <c r="H104" s="1"/>
      <c r="I104" s="1"/>
      <c r="J104" s="1"/>
      <c r="K104" s="1"/>
    </row>
    <row r="105" spans="1:11" ht="15.75" thickBot="1" x14ac:dyDescent="0.3">
      <c r="A105" s="3" t="s">
        <v>13</v>
      </c>
      <c r="C105" s="8">
        <f>C101-SUM(C102:C104)</f>
        <v>4041</v>
      </c>
      <c r="D105" s="1"/>
      <c r="E105" s="1"/>
      <c r="F105" s="1"/>
      <c r="G105" s="1"/>
      <c r="H105" s="1"/>
      <c r="I105" s="1"/>
      <c r="J105" s="1"/>
      <c r="K105" s="1"/>
    </row>
    <row r="106" spans="1:11" ht="15.75" thickTop="1" x14ac:dyDescent="0.25"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3" t="s">
        <v>43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t="s">
        <v>9</v>
      </c>
      <c r="C108" s="1">
        <f>ROUND((C$36*0.062),2)</f>
        <v>372</v>
      </c>
      <c r="D108" s="1" t="s">
        <v>14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t="s">
        <v>10</v>
      </c>
      <c r="C109" s="1">
        <f>ROUND((C$36*0.0145),2)</f>
        <v>87</v>
      </c>
      <c r="D109" s="1" t="s">
        <v>15</v>
      </c>
      <c r="E109" s="1"/>
      <c r="F109" s="1"/>
      <c r="G109" s="1"/>
      <c r="H109" s="1"/>
      <c r="I109" s="1"/>
      <c r="J109" s="1"/>
      <c r="K109" s="1"/>
    </row>
    <row r="110" spans="1:11" ht="15.75" thickBot="1" x14ac:dyDescent="0.3">
      <c r="A110" s="3"/>
      <c r="C110" s="8">
        <f>SUM(C108:C109)</f>
        <v>459</v>
      </c>
      <c r="D110" s="1"/>
      <c r="E110" s="1"/>
      <c r="F110" s="1"/>
      <c r="G110" s="1"/>
      <c r="H110" s="1"/>
      <c r="I110" s="1"/>
      <c r="J110" s="1"/>
      <c r="K110" s="1"/>
    </row>
    <row r="111" spans="1:11" ht="15.75" thickTop="1" x14ac:dyDescent="0.25">
      <c r="A111" s="3"/>
      <c r="C111" s="9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3" t="s">
        <v>17</v>
      </c>
      <c r="C112" s="2"/>
      <c r="D112" s="1"/>
      <c r="E112" s="1"/>
      <c r="F112" s="1"/>
      <c r="G112" s="1"/>
      <c r="H112" s="1"/>
      <c r="I112" s="1"/>
      <c r="J112" s="1"/>
      <c r="K112" s="1"/>
    </row>
    <row r="113" spans="1:12" ht="75" x14ac:dyDescent="0.25">
      <c r="A113" s="16" t="s">
        <v>21</v>
      </c>
      <c r="B113" s="16" t="s">
        <v>19</v>
      </c>
      <c r="C113" s="17" t="s">
        <v>4</v>
      </c>
      <c r="D113" s="17" t="s">
        <v>18</v>
      </c>
      <c r="E113" s="17" t="s">
        <v>5</v>
      </c>
      <c r="F113" s="17" t="s">
        <v>6</v>
      </c>
      <c r="G113" s="17" t="s">
        <v>22</v>
      </c>
      <c r="H113" s="17" t="s">
        <v>23</v>
      </c>
      <c r="I113" s="17" t="s">
        <v>39</v>
      </c>
      <c r="J113" s="17" t="s">
        <v>40</v>
      </c>
      <c r="K113" s="4"/>
      <c r="L113" s="4"/>
    </row>
    <row r="114" spans="1:12" x14ac:dyDescent="0.25">
      <c r="A114" s="27" t="s">
        <v>7</v>
      </c>
      <c r="B114" s="6" t="s">
        <v>20</v>
      </c>
      <c r="C114" s="7">
        <v>6000</v>
      </c>
      <c r="D114" s="7">
        <f>C114*0.25</f>
        <v>1500</v>
      </c>
      <c r="E114" s="7">
        <f>C114</f>
        <v>6000</v>
      </c>
      <c r="F114" s="7">
        <f>ROUND((E114*0.062),2)</f>
        <v>372</v>
      </c>
      <c r="G114" s="7">
        <f>C114</f>
        <v>6000</v>
      </c>
      <c r="H114" s="7">
        <f>ROUND((G114*0.0145),2)</f>
        <v>87</v>
      </c>
      <c r="I114" s="7"/>
      <c r="J114" s="7"/>
    </row>
    <row r="115" spans="1:12" x14ac:dyDescent="0.25">
      <c r="A115" s="27" t="s">
        <v>8</v>
      </c>
      <c r="B115" s="6" t="s">
        <v>20</v>
      </c>
      <c r="C115" s="7"/>
      <c r="D115" s="7"/>
      <c r="E115" s="7"/>
      <c r="F115" s="7"/>
      <c r="G115" s="7"/>
      <c r="H115" s="7"/>
      <c r="I115" s="7">
        <v>3000</v>
      </c>
      <c r="J115" s="7"/>
    </row>
    <row r="116" spans="1:12" x14ac:dyDescent="0.25">
      <c r="A116" s="27" t="s">
        <v>8</v>
      </c>
      <c r="B116" s="27" t="s">
        <v>20</v>
      </c>
      <c r="C116" s="28"/>
      <c r="D116" s="28"/>
      <c r="E116" s="28"/>
      <c r="F116" s="28"/>
      <c r="G116" s="28"/>
      <c r="H116" s="28"/>
      <c r="I116" s="28"/>
      <c r="J116" s="28">
        <v>3000</v>
      </c>
    </row>
    <row r="118" spans="1:12" x14ac:dyDescent="0.25">
      <c r="A118" s="3" t="s">
        <v>44</v>
      </c>
    </row>
    <row r="119" spans="1:12" x14ac:dyDescent="0.25">
      <c r="A119" s="13" t="s">
        <v>24</v>
      </c>
      <c r="B119" s="14"/>
      <c r="C119" s="15" t="s">
        <v>25</v>
      </c>
      <c r="D119" s="30" t="s">
        <v>29</v>
      </c>
      <c r="E119" s="31"/>
      <c r="F119" s="31"/>
      <c r="G119" s="19"/>
      <c r="H119" s="40"/>
      <c r="I119" s="40"/>
      <c r="J119" s="40"/>
    </row>
    <row r="120" spans="1:12" x14ac:dyDescent="0.25">
      <c r="A120" s="10" t="s">
        <v>3</v>
      </c>
      <c r="B120" s="11"/>
      <c r="C120" s="7">
        <f>C101</f>
        <v>6000</v>
      </c>
      <c r="D120" s="18" t="s">
        <v>47</v>
      </c>
      <c r="E120" s="42"/>
      <c r="F120" s="11"/>
      <c r="G120" s="12"/>
      <c r="H120" s="40"/>
      <c r="I120" s="40"/>
      <c r="J120" s="40"/>
    </row>
    <row r="121" spans="1:12" x14ac:dyDescent="0.25">
      <c r="A121" s="10" t="s">
        <v>27</v>
      </c>
      <c r="B121" s="11"/>
      <c r="C121" s="7">
        <f>C108</f>
        <v>372</v>
      </c>
      <c r="D121" s="18" t="s">
        <v>47</v>
      </c>
      <c r="E121" s="43"/>
      <c r="F121" s="11"/>
      <c r="G121" s="45"/>
      <c r="H121" s="44"/>
      <c r="I121" s="44"/>
      <c r="J121" s="40"/>
    </row>
    <row r="122" spans="1:12" x14ac:dyDescent="0.25">
      <c r="A122" s="10" t="s">
        <v>28</v>
      </c>
      <c r="B122" s="11"/>
      <c r="C122" s="7">
        <f>C109</f>
        <v>87</v>
      </c>
      <c r="D122" s="18" t="s">
        <v>48</v>
      </c>
      <c r="E122" s="43"/>
      <c r="F122" s="11"/>
      <c r="G122" s="45"/>
      <c r="H122" s="44"/>
      <c r="I122" s="44"/>
      <c r="J122" s="40"/>
    </row>
    <row r="123" spans="1:12" x14ac:dyDescent="0.25">
      <c r="A123" s="10" t="s">
        <v>38</v>
      </c>
      <c r="B123" s="11"/>
      <c r="C123" s="7">
        <v>3000</v>
      </c>
      <c r="D123" s="18" t="s">
        <v>47</v>
      </c>
      <c r="E123" s="42"/>
      <c r="F123" s="11"/>
      <c r="G123" s="12"/>
      <c r="H123" s="40"/>
      <c r="I123" s="40"/>
      <c r="J123" s="40"/>
    </row>
    <row r="124" spans="1:12" x14ac:dyDescent="0.25">
      <c r="A124" s="20" t="s">
        <v>30</v>
      </c>
      <c r="B124" s="11"/>
      <c r="C124" s="21">
        <f>SUM(C120:C123)</f>
        <v>9459</v>
      </c>
      <c r="D124" s="10"/>
      <c r="E124" s="37"/>
      <c r="F124" s="11"/>
      <c r="G124" s="12"/>
      <c r="H124" s="40"/>
      <c r="I124" s="40"/>
      <c r="J124" s="40"/>
    </row>
  </sheetData>
  <mergeCells count="3">
    <mergeCell ref="A1:K1"/>
    <mergeCell ref="A2:K2"/>
    <mergeCell ref="A3:K3"/>
  </mergeCells>
  <pageMargins left="0.7" right="0.7" top="0.46" bottom="0.46" header="0.28000000000000003" footer="0.21"/>
  <pageSetup paperSize="5" orientation="landscape" r:id="rId1"/>
  <headerFooter>
    <oddFooter>Page &amp;P of &amp;N</oddFooter>
  </headerFooter>
  <rowBreaks count="3" manualBreakCount="3">
    <brk id="27" max="16383" man="1"/>
    <brk id="60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Settlement Payments</dc:title>
  <dc:creator>OFM Statewide Accounting</dc:creator>
  <cp:lastModifiedBy>Wilson, Anwar (OFM)</cp:lastModifiedBy>
  <cp:lastPrinted>2016-10-28T14:46:23Z</cp:lastPrinted>
  <dcterms:created xsi:type="dcterms:W3CDTF">2011-08-22T17:34:12Z</dcterms:created>
  <dcterms:modified xsi:type="dcterms:W3CDTF">2016-10-28T15:19:57Z</dcterms:modified>
</cp:coreProperties>
</file>